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evakl\Documents\Lukáš Levák\Výzkumné infrastruktury\Hodnocení velkých výzkumných infrastruktur 2021\"/>
    </mc:Choice>
  </mc:AlternateContent>
  <bookViews>
    <workbookView xWindow="-110" yWindow="-110" windowWidth="19420" windowHeight="10420"/>
  </bookViews>
  <sheets>
    <sheet name="List1" sheetId="1" r:id="rId1"/>
  </sheets>
  <definedNames>
    <definedName name="Kurz">List1!$G$2</definedName>
    <definedName name="_xlnm.Print_Area" localSheetId="0">List1!$A$1:$I$25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0" i="1" l="1"/>
  <c r="I22" i="1" s="1"/>
  <c r="I21" i="1"/>
  <c r="G20" i="1"/>
  <c r="G21" i="1"/>
  <c r="G22" i="1"/>
  <c r="C22" i="1"/>
  <c r="F16" i="1" l="1"/>
  <c r="H16" i="1" s="1"/>
  <c r="C16" i="1"/>
  <c r="D16" i="1" s="1"/>
  <c r="G16" i="1" s="1"/>
  <c r="E22" i="1"/>
  <c r="B7" i="1"/>
  <c r="D21" i="1"/>
  <c r="F21" i="1" s="1"/>
  <c r="H21" i="1" s="1"/>
  <c r="D20" i="1"/>
  <c r="F20" i="1" s="1"/>
  <c r="H20" i="1" s="1"/>
  <c r="E4" i="1"/>
  <c r="F4" i="1" s="1"/>
  <c r="E5" i="1"/>
  <c r="F5" i="1" s="1"/>
  <c r="E6" i="1"/>
  <c r="F6" i="1" s="1"/>
  <c r="D4" i="1"/>
  <c r="D5" i="1"/>
  <c r="D6" i="1"/>
  <c r="E15" i="1"/>
  <c r="E17" i="1" s="1"/>
  <c r="B12" i="1"/>
  <c r="F10" i="1"/>
  <c r="H10" i="1" s="1"/>
  <c r="I10" i="1" s="1"/>
  <c r="F11" i="1"/>
  <c r="H11" i="1" s="1"/>
  <c r="I11" i="1" s="1"/>
  <c r="D11" i="1"/>
  <c r="D10" i="1"/>
  <c r="H22" i="1" l="1"/>
  <c r="G11" i="1"/>
  <c r="G10" i="1"/>
  <c r="C15" i="1"/>
  <c r="D15" i="1" s="1"/>
  <c r="G15" i="1" s="1"/>
  <c r="G17" i="1" s="1"/>
  <c r="F15" i="1"/>
  <c r="H15" i="1" s="1"/>
  <c r="H17" i="1" s="1"/>
  <c r="E7" i="1"/>
  <c r="D22" i="1"/>
  <c r="F22" i="1" s="1"/>
  <c r="F7" i="1"/>
  <c r="D12" i="1"/>
  <c r="C17" i="1" l="1"/>
  <c r="D17" i="1"/>
  <c r="F17" i="1"/>
  <c r="I12" i="1"/>
  <c r="C25" i="1" s="1"/>
  <c r="H12" i="1"/>
  <c r="B25" i="1" s="1"/>
  <c r="E25" i="1" s="1"/>
</calcChain>
</file>

<file path=xl/sharedStrings.xml><?xml version="1.0" encoding="utf-8"?>
<sst xmlns="http://schemas.openxmlformats.org/spreadsheetml/2006/main" count="61" uniqueCount="46">
  <si>
    <t xml:space="preserve">EUR total </t>
  </si>
  <si>
    <t xml:space="preserve">CZK total </t>
  </si>
  <si>
    <t xml:space="preserve">Chair </t>
  </si>
  <si>
    <t xml:space="preserve">Scientific Panel Chairs </t>
  </si>
  <si>
    <t xml:space="preserve">Scientific Panel Members </t>
  </si>
  <si>
    <t xml:space="preserve"> </t>
  </si>
  <si>
    <t>Number of infrastructures</t>
  </si>
  <si>
    <t>Number of persons</t>
  </si>
  <si>
    <t xml:space="preserve">Number of persons </t>
  </si>
  <si>
    <t>Total</t>
  </si>
  <si>
    <t xml:space="preserve">Travel and accommodation expenses </t>
  </si>
  <si>
    <t xml:space="preserve">Accommodation </t>
  </si>
  <si>
    <t xml:space="preserve">Total </t>
  </si>
  <si>
    <t>Return flight ticket</t>
  </si>
  <si>
    <t>CZK total</t>
  </si>
  <si>
    <t>KURZ EUR/CZK</t>
  </si>
  <si>
    <t xml:space="preserve">Meals, snacks, refreshments </t>
  </si>
  <si>
    <t xml:space="preserve">CZK per person </t>
  </si>
  <si>
    <t>EUR per review</t>
  </si>
  <si>
    <t>EUR per infrastructure</t>
  </si>
  <si>
    <t>CZK per infrastructure</t>
  </si>
  <si>
    <t>First in-person meeting</t>
  </si>
  <si>
    <t>Second in-person meeting</t>
  </si>
  <si>
    <t>/</t>
  </si>
  <si>
    <t xml:space="preserve">TOTAL </t>
  </si>
  <si>
    <t xml:space="preserve">EUR TOTAL </t>
  </si>
  <si>
    <t xml:space="preserve">CZK TOTAL </t>
  </si>
  <si>
    <t>TOTAL  COSTS</t>
  </si>
  <si>
    <t>Kontrolní součin</t>
  </si>
  <si>
    <t>Remuneration
International assessment commitee</t>
  </si>
  <si>
    <t>INTERNATIONAL ASSESSMENT OF LARGE RESEARCH INFRASTRUCTURES - ESTIMATED COSTS</t>
  </si>
  <si>
    <t>EUR per person</t>
  </si>
  <si>
    <t xml:space="preserve">Remuneration
External peer-review </t>
  </si>
  <si>
    <t>Number of reviews per infrastructure</t>
  </si>
  <si>
    <t xml:space="preserve">
Large research infrastructure projects
interim evaluation </t>
  </si>
  <si>
    <t>New project proposals
ex-ante evaluation</t>
  </si>
  <si>
    <t>Total number 
of reviews</t>
  </si>
  <si>
    <t>EUR per person 
per 2 meetings</t>
  </si>
  <si>
    <t>EUR per person 
per 1 meeting</t>
  </si>
  <si>
    <t>CZK per person 
per 1 meeting</t>
  </si>
  <si>
    <t>CZK per person 
per 2 meetings</t>
  </si>
  <si>
    <t>EUR per person
per day</t>
  </si>
  <si>
    <t xml:space="preserve">CZK per person
per day  </t>
  </si>
  <si>
    <t xml:space="preserve">Number of days </t>
  </si>
  <si>
    <t>EUR per person per     2 days</t>
  </si>
  <si>
    <t>CZK per person per      2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</si>
</sst>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4472C4"/>
        <bgColor rgb="FF4472C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70C0"/>
        <bgColor rgb="FF000000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Border="1"/>
    <xf numFmtId="0" fontId="4" fillId="0" borderId="0" xfId="0" applyFont="1" applyBorder="1"/>
    <xf numFmtId="3" fontId="4" fillId="0" borderId="0" xfId="0" applyNumberFormat="1" applyFont="1" applyBorder="1"/>
    <xf numFmtId="0" fontId="4" fillId="0" borderId="0" xfId="0" applyNumberFormat="1" applyFont="1" applyBorder="1"/>
    <xf numFmtId="4" fontId="0" fillId="0" borderId="0" xfId="0" applyNumberFormat="1" applyFill="1"/>
    <xf numFmtId="0" fontId="4" fillId="3" borderId="1" xfId="0" applyFont="1" applyFill="1" applyBorder="1"/>
    <xf numFmtId="0" fontId="0" fillId="0" borderId="1" xfId="0" applyBorder="1"/>
    <xf numFmtId="0" fontId="2" fillId="0" borderId="0" xfId="0" applyFont="1" applyFill="1" applyBorder="1" applyAlignment="1">
      <alignment horizontal="center"/>
    </xf>
    <xf numFmtId="4" fontId="0" fillId="0" borderId="2" xfId="0" applyNumberFormat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/>
    </xf>
    <xf numFmtId="4" fontId="4" fillId="3" borderId="3" xfId="0" applyNumberFormat="1" applyFont="1" applyFill="1" applyBorder="1" applyAlignment="1">
      <alignment horizontal="center"/>
    </xf>
    <xf numFmtId="4" fontId="0" fillId="0" borderId="2" xfId="0" applyNumberForma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 wrapText="1"/>
    </xf>
    <xf numFmtId="0" fontId="6" fillId="10" borderId="3" xfId="0" applyFont="1" applyFill="1" applyBorder="1"/>
    <xf numFmtId="0" fontId="1" fillId="10" borderId="5" xfId="0" applyFont="1" applyFill="1" applyBorder="1"/>
    <xf numFmtId="0" fontId="1" fillId="10" borderId="1" xfId="0" applyFont="1" applyFill="1" applyBorder="1"/>
    <xf numFmtId="0" fontId="2" fillId="7" borderId="6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4" fillId="6" borderId="9" xfId="0" applyFont="1" applyFill="1" applyBorder="1"/>
    <xf numFmtId="4" fontId="0" fillId="6" borderId="6" xfId="0" applyNumberFormat="1" applyFill="1" applyBorder="1" applyAlignment="1">
      <alignment horizontal="center"/>
    </xf>
    <xf numFmtId="4" fontId="2" fillId="8" borderId="6" xfId="0" applyNumberFormat="1" applyFont="1" applyFill="1" applyBorder="1" applyAlignment="1">
      <alignment horizontal="center"/>
    </xf>
    <xf numFmtId="4" fontId="2" fillId="8" borderId="10" xfId="0" applyNumberFormat="1" applyFont="1" applyFill="1" applyBorder="1" applyAlignment="1">
      <alignment horizontal="center"/>
    </xf>
    <xf numFmtId="0" fontId="1" fillId="4" borderId="3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0" fillId="6" borderId="2" xfId="0" applyFill="1" applyBorder="1"/>
    <xf numFmtId="4" fontId="0" fillId="6" borderId="2" xfId="0" applyNumberFormat="1" applyFill="1" applyBorder="1" applyAlignment="1">
      <alignment horizontal="center" vertical="center"/>
    </xf>
    <xf numFmtId="4" fontId="2" fillId="8" borderId="2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6" borderId="9" xfId="0" applyFill="1" applyBorder="1"/>
    <xf numFmtId="4" fontId="0" fillId="6" borderId="6" xfId="0" applyNumberFormat="1" applyFill="1" applyBorder="1" applyAlignment="1">
      <alignment horizontal="center" vertical="center"/>
    </xf>
    <xf numFmtId="4" fontId="2" fillId="8" borderId="6" xfId="0" applyNumberFormat="1" applyFont="1" applyFill="1" applyBorder="1" applyAlignment="1">
      <alignment horizontal="center" vertical="center"/>
    </xf>
    <xf numFmtId="4" fontId="2" fillId="8" borderId="10" xfId="0" applyNumberFormat="1" applyFont="1" applyFill="1" applyBorder="1" applyAlignment="1">
      <alignment horizontal="center" vertical="center"/>
    </xf>
    <xf numFmtId="0" fontId="0" fillId="9" borderId="9" xfId="0" applyFill="1" applyBorder="1"/>
    <xf numFmtId="4" fontId="0" fillId="9" borderId="6" xfId="0" applyNumberFormat="1" applyFill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8" fillId="8" borderId="9" xfId="0" applyFont="1" applyFill="1" applyBorder="1" applyAlignment="1">
      <alignment horizontal="center" vertical="center"/>
    </xf>
    <xf numFmtId="4" fontId="8" fillId="8" borderId="6" xfId="0" applyNumberFormat="1" applyFont="1" applyFill="1" applyBorder="1" applyAlignment="1">
      <alignment horizontal="center" vertical="center"/>
    </xf>
    <xf numFmtId="4" fontId="8" fillId="8" borderId="10" xfId="0" applyNumberFormat="1" applyFont="1" applyFill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</cellXfs>
  <cellStyles count="1">
    <cellStyle name="Normální" xfId="0" builtinId="0"/>
  </cellStyles>
  <dxfs count="55"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FFC00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FFC00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FFC00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vertic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vertical="center" textRotation="0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numFmt numFmtId="4" formatCode="#,##0.00"/>
      <alignment horizontal="center" vertical="center" textRotation="0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numFmt numFmtId="4" formatCode="#,##0.00"/>
      <alignment horizontal="center" vertical="center" textRotation="0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numFmt numFmtId="4" formatCode="#,##0.00"/>
      <alignment horizontal="center" vertical="center" textRotation="0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numFmt numFmtId="4" formatCode="#,##0.00"/>
      <alignment horizontal="center" vertical="center" textRotation="0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numFmt numFmtId="4" formatCode="#,##0.00"/>
      <alignment horizontal="center" vertical="center" textRotation="0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numFmt numFmtId="4" formatCode="#,##0.00"/>
      <alignment horizontal="center" vertical="center" textRotation="0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numFmt numFmtId="4" formatCode="#,##0.00"/>
      <alignment horizontal="center" vertical="center" textRotation="0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>
        <left/>
        <right/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left style="thin">
          <color theme="4"/>
        </left>
        <top style="thin">
          <color theme="4"/>
        </top>
      </border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none"/>
      </font>
      <fill>
        <patternFill patternType="solid">
          <fgColor rgb="FF4472C4"/>
          <bgColor rgb="FF4472C4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lka1" displayName="Tabulka1" ref="A3:F7" totalsRowShown="0" headerRowDxfId="54" headerRowBorderDxfId="53" tableBorderDxfId="52" totalsRowBorderDxfId="51">
  <autoFilter ref="A3:F7"/>
  <tableColumns count="6">
    <tableColumn id="1" name="Remuneration_x000a_International assessment commitee" dataDxfId="50"/>
    <tableColumn id="2" name="Number of persons" dataDxfId="49"/>
    <tableColumn id="3" name="EUR per person" dataDxfId="48"/>
    <tableColumn id="4" name="CZK per person " dataDxfId="47">
      <calculatedColumnFormula>PRODUCT(Tabulka1[[#This Row],[EUR per person]],Kurz)</calculatedColumnFormula>
    </tableColumn>
    <tableColumn id="6" name="EUR total " dataDxfId="46">
      <calculatedColumnFormula>PRODUCT(Tabulka1[[#This Row],[Number of persons]],Tabulka1[[#This Row],[EUR per person]])</calculatedColumnFormula>
    </tableColumn>
    <tableColumn id="7" name="CZK total " dataDxfId="45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2" name="Tabulka2" displayName="Tabulka2" ref="A9:I11" totalsRowShown="0" headerRowDxfId="44" headerRowBorderDxfId="43" tableBorderDxfId="42">
  <autoFilter ref="A9:I11"/>
  <tableColumns count="9">
    <tableColumn id="1" name="Remuneration_x000a_External peer-review " dataDxfId="41"/>
    <tableColumn id="2" name="Number of infrastructures" dataDxfId="40"/>
    <tableColumn id="3" name="Number of reviews per infrastructure" dataDxfId="39"/>
    <tableColumn id="4" name="Total number _x000a_of reviews" dataDxfId="38"/>
    <tableColumn id="5" name="EUR per review" dataDxfId="37"/>
    <tableColumn id="6" name="EUR per infrastructure" dataDxfId="36">
      <calculatedColumnFormula>PRODUCT(3,250)</calculatedColumnFormula>
    </tableColumn>
    <tableColumn id="7" name="CZK per infrastructure" dataDxfId="35">
      <calculatedColumnFormula>PRODUCT(Tabulka2[[#This Row],[EUR per infrastructure]],Kurz)</calculatedColumnFormula>
    </tableColumn>
    <tableColumn id="8" name="EUR total " dataDxfId="34">
      <calculatedColumnFormula>PRODUCT(Tabulka2[[#This Row],[Number of infrastructures]],Tabulka2[[#This Row],[EUR per infrastructure]])</calculatedColumnFormula>
    </tableColumn>
    <tableColumn id="9" name="CZK total " dataDxfId="33">
      <calculatedColumnFormula>PRODUCT(Tabulka2[[#This Row],[EUR total ]],Kurz)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Tabulka3" displayName="Tabulka3" ref="A14:H17" totalsRowShown="0" headerRowDxfId="32" headerRowBorderDxfId="31" tableBorderDxfId="30" totalsRowBorderDxfId="29">
  <autoFilter ref="A14:H17"/>
  <tableColumns count="8">
    <tableColumn id="1" name="Travel and accommodation expenses " dataDxfId="28"/>
    <tableColumn id="2" name="Number of persons " dataDxfId="27"/>
    <tableColumn id="3" name="EUR per person _x000a_per 1 meeting" dataDxfId="26"/>
    <tableColumn id="4" name="EUR per person _x000a_per 2 meetings" dataDxfId="25">
      <calculatedColumnFormula>PRODUCT(Tabulka3[[#This Row],[EUR per person 
per 1 meeting]],2)</calculatedColumnFormula>
    </tableColumn>
    <tableColumn id="5" name="CZK per person _x000a_per 1 meeting" dataDxfId="24">
      <calculatedColumnFormula>PRODUCT(3,2000)</calculatedColumnFormula>
    </tableColumn>
    <tableColumn id="6" name="CZK per person _x000a_per 2 meetings" dataDxfId="23">
      <calculatedColumnFormula>PRODUCT(Tabulka3[[#This Row],[CZK per person 
per 1 meeting]],2)</calculatedColumnFormula>
    </tableColumn>
    <tableColumn id="9" name="EUR total " dataDxfId="22">
      <calculatedColumnFormula>PRODUCT(Tabulka3[[#This Row],[Number of persons ]],Tabulka3[[#This Row],[CZK per person 
per 2 meetings]])</calculatedColumnFormula>
    </tableColumn>
    <tableColumn id="10" name="CZK total" dataDxfId="21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4" name="Tabulka4" displayName="Tabulka4" ref="A19:I22" totalsRowShown="0" headerRowDxfId="20" headerRowBorderDxfId="19" tableBorderDxfId="18" totalsRowBorderDxfId="17">
  <autoFilter ref="A19:I22"/>
  <tableColumns count="9">
    <tableColumn id="1" name="Meals, snacks, refreshments " dataDxfId="16"/>
    <tableColumn id="2" name="Number of persons " dataDxfId="15"/>
    <tableColumn id="7" name="Number of days " dataDxfId="14"/>
    <tableColumn id="3" name="EUR per person_x000a_per day" dataDxfId="13"/>
    <tableColumn id="4" name="CZK per person_x000a_per day  " dataDxfId="12"/>
    <tableColumn id="8" name="EUR per person per     2 days" dataDxfId="11">
      <calculatedColumnFormula>PRODUCT(Tabulka4[[#This Row],[EUR per person
per day]],2)</calculatedColumnFormula>
    </tableColumn>
    <tableColumn id="10" name="CZK per person per      2 days" dataDxfId="10">
      <calculatedColumnFormula>PRODUCT(Tabulka4[[#This Row],[CZK per person
per day  ]],2)</calculatedColumnFormula>
    </tableColumn>
    <tableColumn id="5" name="EUR total " dataDxfId="9">
      <calculatedColumnFormula>PRODUCT(Tabulka4[[#This Row],[Number of persons ]],Tabulka4[[#This Row],[EUR per person per     2 days]])</calculatedColumnFormula>
    </tableColumn>
    <tableColumn id="6" name="CZK total " dataDxfId="8">
      <calculatedColumnFormula>PRODUCT(Tabulka4[[#This Row],[Number of persons ]],Tabulka4[[#This Row],[CZK per person per      2 days]])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5" name="Tabulka5" displayName="Tabulka5" ref="A24:C25" totalsRowShown="0" headerRowDxfId="7" dataDxfId="5" headerRowBorderDxfId="6" tableBorderDxfId="4" totalsRowBorderDxfId="3">
  <autoFilter ref="A24:C25"/>
  <tableColumns count="3">
    <tableColumn id="1" name="TOTAL  COSTS" dataDxfId="2"/>
    <tableColumn id="2" name="EUR TOTAL " dataDxfId="1">
      <calculatedColumnFormula>SUM(E7,H12,G17,H22)</calculatedColumnFormula>
    </tableColumn>
    <tableColumn id="3" name="CZK TOTAL " dataDxfId="0">
      <calculatedColumnFormula>SUM(F7,I12,H17,I22)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zoomScaleNormal="100" workbookViewId="0"/>
  </sheetViews>
  <sheetFormatPr defaultRowHeight="14.5" x14ac:dyDescent="0.35"/>
  <cols>
    <col min="1" max="1" width="36.6328125" customWidth="1"/>
    <col min="2" max="6" width="19.6328125" customWidth="1"/>
    <col min="7" max="7" width="19.7265625" customWidth="1"/>
    <col min="8" max="9" width="19.6328125" customWidth="1"/>
    <col min="10" max="10" width="13.90625" customWidth="1"/>
  </cols>
  <sheetData>
    <row r="1" spans="1:10" ht="21" x14ac:dyDescent="0.5">
      <c r="A1" s="16" t="s">
        <v>30</v>
      </c>
      <c r="B1" s="17"/>
      <c r="C1" s="17"/>
      <c r="D1" s="17"/>
      <c r="E1" s="18"/>
      <c r="G1" s="19" t="s">
        <v>15</v>
      </c>
      <c r="H1" s="8"/>
    </row>
    <row r="2" spans="1:10" x14ac:dyDescent="0.35">
      <c r="G2" s="20">
        <v>27.5</v>
      </c>
      <c r="H2" s="8"/>
    </row>
    <row r="3" spans="1:10" ht="26.5" customHeight="1" x14ac:dyDescent="0.35">
      <c r="A3" s="21" t="s">
        <v>29</v>
      </c>
      <c r="B3" s="22" t="s">
        <v>7</v>
      </c>
      <c r="C3" s="22" t="s">
        <v>31</v>
      </c>
      <c r="D3" s="22" t="s">
        <v>17</v>
      </c>
      <c r="E3" s="22" t="s">
        <v>0</v>
      </c>
      <c r="F3" s="23" t="s">
        <v>1</v>
      </c>
      <c r="H3" s="1"/>
    </row>
    <row r="4" spans="1:10" x14ac:dyDescent="0.35">
      <c r="A4" s="6" t="s">
        <v>2</v>
      </c>
      <c r="B4" s="10">
        <v>1</v>
      </c>
      <c r="C4" s="10">
        <v>4000</v>
      </c>
      <c r="D4" s="10">
        <f>PRODUCT(Tabulka1[[#This Row],[EUR per person]],Kurz)</f>
        <v>110000</v>
      </c>
      <c r="E4" s="10">
        <f>PRODUCT(Tabulka1[[#This Row],[Number of persons]],Tabulka1[[#This Row],[EUR per person]])</f>
        <v>4000</v>
      </c>
      <c r="F4" s="11">
        <f>PRODUCT(Tabulka1[[#This Row],[EUR total ]],Kurz)</f>
        <v>110000</v>
      </c>
      <c r="H4" s="1"/>
    </row>
    <row r="5" spans="1:10" x14ac:dyDescent="0.35">
      <c r="A5" s="6" t="s">
        <v>3</v>
      </c>
      <c r="B5" s="10">
        <v>6</v>
      </c>
      <c r="C5" s="10">
        <v>3750</v>
      </c>
      <c r="D5" s="10">
        <f>PRODUCT(Tabulka1[[#This Row],[EUR per person]],Kurz)</f>
        <v>103125</v>
      </c>
      <c r="E5" s="10">
        <f>PRODUCT(Tabulka1[[#This Row],[Number of persons]],Tabulka1[[#This Row],[EUR per person]])</f>
        <v>22500</v>
      </c>
      <c r="F5" s="11">
        <f>PRODUCT(Tabulka1[[#This Row],[EUR total ]],Kurz)</f>
        <v>618750</v>
      </c>
      <c r="J5" t="s">
        <v>5</v>
      </c>
    </row>
    <row r="6" spans="1:10" x14ac:dyDescent="0.35">
      <c r="A6" s="6" t="s">
        <v>4</v>
      </c>
      <c r="B6" s="10">
        <v>26</v>
      </c>
      <c r="C6" s="10">
        <v>3500</v>
      </c>
      <c r="D6" s="10">
        <f>PRODUCT(Tabulka1[[#This Row],[EUR per person]],Kurz)</f>
        <v>96250</v>
      </c>
      <c r="E6" s="10">
        <f>PRODUCT(Tabulka1[[#This Row],[Number of persons]],Tabulka1[[#This Row],[EUR per person]])</f>
        <v>91000</v>
      </c>
      <c r="F6" s="11">
        <f>PRODUCT(Tabulka1[[#This Row],[EUR total ]],Kurz)</f>
        <v>2502500</v>
      </c>
    </row>
    <row r="7" spans="1:10" x14ac:dyDescent="0.35">
      <c r="A7" s="24" t="s">
        <v>9</v>
      </c>
      <c r="B7" s="25">
        <f>SUM(B4:B6)</f>
        <v>33</v>
      </c>
      <c r="C7" s="25" t="s">
        <v>23</v>
      </c>
      <c r="D7" s="25" t="s">
        <v>23</v>
      </c>
      <c r="E7" s="26">
        <f t="shared" ref="E7" si="0">SUM(E4:E6)</f>
        <v>117500</v>
      </c>
      <c r="F7" s="27">
        <f>SUM(F4:F6)</f>
        <v>3231250</v>
      </c>
    </row>
    <row r="8" spans="1:10" x14ac:dyDescent="0.35">
      <c r="A8" s="2"/>
      <c r="B8" s="1"/>
      <c r="C8" s="3"/>
      <c r="D8" s="4"/>
      <c r="E8" s="2"/>
      <c r="F8" s="2"/>
      <c r="G8" s="2"/>
      <c r="H8" s="1"/>
      <c r="I8" s="1"/>
    </row>
    <row r="9" spans="1:10" ht="26.5" customHeight="1" x14ac:dyDescent="0.35">
      <c r="A9" s="28" t="s">
        <v>32</v>
      </c>
      <c r="B9" s="29" t="s">
        <v>6</v>
      </c>
      <c r="C9" s="29" t="s">
        <v>33</v>
      </c>
      <c r="D9" s="29" t="s">
        <v>36</v>
      </c>
      <c r="E9" s="30" t="s">
        <v>18</v>
      </c>
      <c r="F9" s="29" t="s">
        <v>19</v>
      </c>
      <c r="G9" s="29" t="s">
        <v>20</v>
      </c>
      <c r="H9" s="29" t="s">
        <v>0</v>
      </c>
      <c r="I9" s="31" t="s">
        <v>1</v>
      </c>
    </row>
    <row r="10" spans="1:10" ht="29.5" customHeight="1" x14ac:dyDescent="0.35">
      <c r="A10" s="32" t="s">
        <v>34</v>
      </c>
      <c r="B10" s="14">
        <v>48</v>
      </c>
      <c r="C10" s="15">
        <v>3</v>
      </c>
      <c r="D10" s="14">
        <f>PRODUCT(Tabulka2[[#This Row],[Number of infrastructures]],Tabulka2[[#This Row],[Number of reviews per infrastructure]])</f>
        <v>144</v>
      </c>
      <c r="E10" s="14">
        <v>250</v>
      </c>
      <c r="F10" s="14">
        <f t="shared" ref="F10:F11" si="1">PRODUCT(3,250)</f>
        <v>750</v>
      </c>
      <c r="G10" s="14">
        <f>PRODUCT(Tabulka2[[#This Row],[EUR per infrastructure]],Kurz)</f>
        <v>20625</v>
      </c>
      <c r="H10" s="14">
        <f>PRODUCT(Tabulka2[[#This Row],[Number of infrastructures]],Tabulka2[[#This Row],[EUR per infrastructure]])</f>
        <v>36000</v>
      </c>
      <c r="I10" s="14">
        <f>PRODUCT(Tabulka2[[#This Row],[EUR total ]],Kurz)</f>
        <v>990000</v>
      </c>
    </row>
    <row r="11" spans="1:10" ht="30" customHeight="1" x14ac:dyDescent="0.35">
      <c r="A11" s="33" t="s">
        <v>35</v>
      </c>
      <c r="B11" s="9">
        <v>10</v>
      </c>
      <c r="C11" s="9">
        <v>3</v>
      </c>
      <c r="D11" s="9">
        <f>PRODUCT(Tabulka2[[#This Row],[Number of infrastructures]],Tabulka2[[#This Row],[Number of reviews per infrastructure]])</f>
        <v>30</v>
      </c>
      <c r="E11" s="9">
        <v>250</v>
      </c>
      <c r="F11" s="9">
        <f t="shared" si="1"/>
        <v>750</v>
      </c>
      <c r="G11" s="9">
        <f>PRODUCT(Tabulka2[[#This Row],[EUR per infrastructure]],Kurz)</f>
        <v>20625</v>
      </c>
      <c r="H11" s="9">
        <f>PRODUCT(Tabulka2[[#This Row],[Number of infrastructures]],Tabulka2[[#This Row],[EUR per infrastructure]])</f>
        <v>7500</v>
      </c>
      <c r="I11" s="9">
        <f>PRODUCT(Tabulka2[[#This Row],[EUR total ]],Kurz)</f>
        <v>206250</v>
      </c>
    </row>
    <row r="12" spans="1:10" x14ac:dyDescent="0.35">
      <c r="A12" s="34" t="s">
        <v>12</v>
      </c>
      <c r="B12" s="35">
        <f>SUM(B10:B11)</f>
        <v>58</v>
      </c>
      <c r="C12" s="35" t="s">
        <v>23</v>
      </c>
      <c r="D12" s="35">
        <f>SUM(D10:D11)</f>
        <v>174</v>
      </c>
      <c r="E12" s="35" t="s">
        <v>23</v>
      </c>
      <c r="F12" s="35" t="s">
        <v>23</v>
      </c>
      <c r="G12" s="35" t="s">
        <v>23</v>
      </c>
      <c r="H12" s="36">
        <f>SUM(H10:H11)</f>
        <v>43500</v>
      </c>
      <c r="I12" s="36">
        <f>SUM(I10:I11)</f>
        <v>1196250</v>
      </c>
      <c r="J12" s="5"/>
    </row>
    <row r="14" spans="1:10" ht="26.5" customHeight="1" x14ac:dyDescent="0.35">
      <c r="A14" s="37" t="s">
        <v>10</v>
      </c>
      <c r="B14" s="38" t="s">
        <v>8</v>
      </c>
      <c r="C14" s="39" t="s">
        <v>38</v>
      </c>
      <c r="D14" s="39" t="s">
        <v>37</v>
      </c>
      <c r="E14" s="39" t="s">
        <v>39</v>
      </c>
      <c r="F14" s="39" t="s">
        <v>40</v>
      </c>
      <c r="G14" s="38" t="s">
        <v>0</v>
      </c>
      <c r="H14" s="40" t="s">
        <v>14</v>
      </c>
    </row>
    <row r="15" spans="1:10" x14ac:dyDescent="0.35">
      <c r="A15" s="7" t="s">
        <v>11</v>
      </c>
      <c r="B15" s="9">
        <v>33</v>
      </c>
      <c r="C15" s="12">
        <f>Tabulka3[[#This Row],[CZK per person 
per 1 meeting]]/Kurz</f>
        <v>218.18181818181819</v>
      </c>
      <c r="D15" s="9">
        <f>PRODUCT(Tabulka3[[#This Row],[EUR per person 
per 1 meeting]],2)</f>
        <v>436.36363636363637</v>
      </c>
      <c r="E15" s="9">
        <f>PRODUCT(3,2000)</f>
        <v>6000</v>
      </c>
      <c r="F15" s="9">
        <f>PRODUCT(Tabulka3[[#This Row],[CZK per person 
per 1 meeting]],2)</f>
        <v>12000</v>
      </c>
      <c r="G15" s="9">
        <f>PRODUCT(Tabulka3[[#This Row],[Number of persons ]],Tabulka3[[#This Row],[EUR per person 
per 2 meetings]])</f>
        <v>14400</v>
      </c>
      <c r="H15" s="13">
        <f>PRODUCT(Tabulka3[[#This Row],[Number of persons ]],Tabulka3[[#This Row],[CZK per person 
per 2 meetings]])</f>
        <v>396000</v>
      </c>
    </row>
    <row r="16" spans="1:10" x14ac:dyDescent="0.35">
      <c r="A16" s="7" t="s">
        <v>13</v>
      </c>
      <c r="B16" s="9">
        <v>33</v>
      </c>
      <c r="C16" s="9">
        <f>Tabulka3[[#This Row],[CZK per person 
per 1 meeting]]/Kurz</f>
        <v>727.27272727272725</v>
      </c>
      <c r="D16" s="9">
        <f>PRODUCT(Tabulka3[[#This Row],[EUR per person 
per 1 meeting]],2)</f>
        <v>1454.5454545454545</v>
      </c>
      <c r="E16" s="9">
        <v>20000</v>
      </c>
      <c r="F16" s="9">
        <f>PRODUCT(Tabulka3[[#This Row],[CZK per person 
per 1 meeting]],2)</f>
        <v>40000</v>
      </c>
      <c r="G16" s="9">
        <f>PRODUCT(Tabulka3[[#This Row],[Number of persons ]],Tabulka3[[#This Row],[EUR per person 
per 2 meetings]])</f>
        <v>48000</v>
      </c>
      <c r="H16" s="13">
        <f>PRODUCT(Tabulka3[[#This Row],[Number of persons ]],Tabulka3[[#This Row],[CZK per person 
per 2 meetings]])</f>
        <v>1320000</v>
      </c>
    </row>
    <row r="17" spans="1:9" x14ac:dyDescent="0.35">
      <c r="A17" s="41" t="s">
        <v>12</v>
      </c>
      <c r="B17" s="42" t="s">
        <v>23</v>
      </c>
      <c r="C17" s="42">
        <f>SUM(C15:C16)</f>
        <v>945.4545454545455</v>
      </c>
      <c r="D17" s="42">
        <f t="shared" ref="D17:E17" si="2">SUM(D15:D16)</f>
        <v>1890.909090909091</v>
      </c>
      <c r="E17" s="42">
        <f t="shared" si="2"/>
        <v>26000</v>
      </c>
      <c r="F17" s="42">
        <f>SUM(F15:F16)</f>
        <v>52000</v>
      </c>
      <c r="G17" s="43">
        <f>SUM(G15:G16)</f>
        <v>62400</v>
      </c>
      <c r="H17" s="44">
        <f>SUM(H15:H16)</f>
        <v>1716000</v>
      </c>
    </row>
    <row r="19" spans="1:9" ht="26.5" customHeight="1" x14ac:dyDescent="0.35">
      <c r="A19" s="37" t="s">
        <v>16</v>
      </c>
      <c r="B19" s="38" t="s">
        <v>8</v>
      </c>
      <c r="C19" s="38" t="s">
        <v>43</v>
      </c>
      <c r="D19" s="39" t="s">
        <v>41</v>
      </c>
      <c r="E19" s="39" t="s">
        <v>42</v>
      </c>
      <c r="F19" s="39" t="s">
        <v>44</v>
      </c>
      <c r="G19" s="39" t="s">
        <v>45</v>
      </c>
      <c r="H19" s="38" t="s">
        <v>0</v>
      </c>
      <c r="I19" s="40" t="s">
        <v>1</v>
      </c>
    </row>
    <row r="20" spans="1:9" x14ac:dyDescent="0.35">
      <c r="A20" s="7" t="s">
        <v>21</v>
      </c>
      <c r="B20" s="9">
        <v>33</v>
      </c>
      <c r="C20" s="9">
        <v>2</v>
      </c>
      <c r="D20" s="9">
        <f>Tabulka4[[#This Row],[CZK per person
per day  ]]/Kurz</f>
        <v>36.363636363636367</v>
      </c>
      <c r="E20" s="9">
        <v>1000</v>
      </c>
      <c r="F20" s="9">
        <f>PRODUCT(Tabulka4[[#This Row],[EUR per person
per day]],2)</f>
        <v>72.727272727272734</v>
      </c>
      <c r="G20" s="9">
        <f>PRODUCT(Tabulka4[[#This Row],[CZK per person
per day  ]],2)</f>
        <v>2000</v>
      </c>
      <c r="H20" s="9">
        <f>PRODUCT(Tabulka4[[#This Row],[Number of persons ]],Tabulka4[[#This Row],[EUR per person per     2 days]])</f>
        <v>2400</v>
      </c>
      <c r="I20" s="13">
        <f>PRODUCT(Tabulka4[[#This Row],[Number of persons ]],Tabulka4[[#This Row],[CZK per person per      2 days]])</f>
        <v>66000</v>
      </c>
    </row>
    <row r="21" spans="1:9" x14ac:dyDescent="0.35">
      <c r="A21" s="7" t="s">
        <v>22</v>
      </c>
      <c r="B21" s="9">
        <v>33</v>
      </c>
      <c r="C21" s="9">
        <v>2</v>
      </c>
      <c r="D21" s="9">
        <f>Tabulka4[[#This Row],[CZK per person
per day  ]]/Kurz</f>
        <v>36.363636363636367</v>
      </c>
      <c r="E21" s="9">
        <v>1000</v>
      </c>
      <c r="F21" s="9">
        <f>PRODUCT(Tabulka4[[#This Row],[EUR per person
per day]],2)</f>
        <v>72.727272727272734</v>
      </c>
      <c r="G21" s="9">
        <f>PRODUCT(Tabulka4[[#This Row],[CZK per person
per day  ]],2)</f>
        <v>2000</v>
      </c>
      <c r="H21" s="9">
        <f>PRODUCT(Tabulka4[[#This Row],[Number of persons ]],Tabulka4[[#This Row],[EUR per person per     2 days]])</f>
        <v>2400</v>
      </c>
      <c r="I21" s="13">
        <f>PRODUCT(Tabulka4[[#This Row],[Number of persons ]],Tabulka4[[#This Row],[CZK per person per      2 days]])</f>
        <v>66000</v>
      </c>
    </row>
    <row r="22" spans="1:9" x14ac:dyDescent="0.35">
      <c r="A22" s="45" t="s">
        <v>12</v>
      </c>
      <c r="B22" s="46" t="s">
        <v>23</v>
      </c>
      <c r="C22" s="46">
        <f>SUM(C20:C21)</f>
        <v>4</v>
      </c>
      <c r="D22" s="46">
        <f>SUBTOTAL(109,D20:D21)</f>
        <v>72.727272727272734</v>
      </c>
      <c r="E22" s="46">
        <f>SUBTOTAL(109,E20:E21)</f>
        <v>2000</v>
      </c>
      <c r="F22" s="46">
        <f>PRODUCT(Tabulka4[[#This Row],[EUR per person
per day]],2)</f>
        <v>145.45454545454547</v>
      </c>
      <c r="G22" s="46">
        <f>PRODUCT(Tabulka4[[#This Row],[CZK per person
per day  ]],2)</f>
        <v>4000</v>
      </c>
      <c r="H22" s="43">
        <f>SUM(H20:H21)</f>
        <v>4800</v>
      </c>
      <c r="I22" s="44">
        <f>SUM(I20:I21)</f>
        <v>132000</v>
      </c>
    </row>
    <row r="24" spans="1:9" ht="18.5" x14ac:dyDescent="0.45">
      <c r="A24" s="47" t="s">
        <v>27</v>
      </c>
      <c r="B24" s="48" t="s">
        <v>25</v>
      </c>
      <c r="C24" s="49" t="s">
        <v>26</v>
      </c>
      <c r="E24" s="53" t="s">
        <v>28</v>
      </c>
    </row>
    <row r="25" spans="1:9" ht="18.5" x14ac:dyDescent="0.35">
      <c r="A25" s="50" t="s">
        <v>24</v>
      </c>
      <c r="B25" s="51">
        <f>SUM(E7,H12,G17,H22)</f>
        <v>228200</v>
      </c>
      <c r="C25" s="52">
        <f>SUM(F7,I12,H17,I22)</f>
        <v>6275500</v>
      </c>
      <c r="E25" s="14">
        <f>PRODUCT(Tabulka5[[#This Row],[EUR TOTAL ]],Kurz)</f>
        <v>6275500</v>
      </c>
    </row>
  </sheetData>
  <printOptions horizontalCentered="1"/>
  <pageMargins left="0.98425196850393704" right="0.98425196850393704" top="0.98425196850393704" bottom="0.98425196850393704" header="0.31496062992125984" footer="0.31496062992125984"/>
  <pageSetup paperSize="8" scale="95" orientation="landscape" verticalDpi="0" r:id="rId1"/>
  <colBreaks count="1" manualBreakCount="1">
    <brk id="9" max="1048575" man="1"/>
  </colBreaks>
  <ignoredErrors>
    <ignoredError sqref="E16" calculatedColumn="1"/>
  </ignoredErrors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Kurz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</dc:creator>
  <cp:lastModifiedBy>Levák Lukáš</cp:lastModifiedBy>
  <cp:lastPrinted>2020-04-29T05:50:17Z</cp:lastPrinted>
  <dcterms:created xsi:type="dcterms:W3CDTF">2020-04-14T09:30:10Z</dcterms:created>
  <dcterms:modified xsi:type="dcterms:W3CDTF">2020-05-05T09:20:44Z</dcterms:modified>
  <cp:contentStatus>Konečný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